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2" sheetId="1" r:id="rId1"/>
    <sheet name="Transparencia_Despesas_2022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<sst xmlns="http://schemas.openxmlformats.org/spreadsheetml/2006/main" count="79" uniqueCount="58">
  <si>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</si>
  <si>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</si>
  <si>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</si>
  <si>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</si>
  <si>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</si>
  <si>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</si>
  <si>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</si>
  <si>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</si>
  <si>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</si>
  <si>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</si>
  <si>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</si>
  <si>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</si>
  <si>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</si>
  <si>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</si>
  <si>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</si>
  <si>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</si>
  <si>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</si>
  <si>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</si>
  <si>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</si>
  <si>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Aluguel</t>
  </si>
  <si>
    <t>Recuperação de Encargos e Despesas</t>
  </si>
  <si>
    <t>Outras Receitas Correntes</t>
  </si>
  <si>
    <t>Receitas de Capital</t>
  </si>
  <si>
    <t>Alienação de Valores e Bens</t>
  </si>
  <si>
    <t>-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</si>
  <si>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</si>
  <si>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</si>
  <si>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</si>
  <si>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</si>
  <si>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</si>
  <si>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</si>
  <si>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</si>
  <si>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</si>
  <si>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</si>
  <si>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</si>
  <si>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</si>
  <si>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</si>
  <si>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</si>
  <si>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</si>
  <si>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</si>
  <si>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</si>
  <si>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</si>
  <si>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</si>
  <si>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</si>
  <si>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</si>
  <si>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</si>
  <si>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</si>
  <si>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</si>
  <si>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</si>
  <si>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</si>
  <si>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</si>
  <si>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>INFORMAÇÕES DE RECEITA – 2022</t>
  </si>
  <si>
    <t xml:space="preserve"> Fontes: ERP</t>
  </si>
  <si>
    <t>* Os valores apresentados na coluna RECEBIDO, podem se referir ao exercício corrente e anteriores.</t>
  </si>
  <si>
    <t>INFORMAÇÕES DE DESPESA – 2022</t>
  </si>
  <si>
    <t>ATÉ MAIO</t>
  </si>
  <si>
    <r>
      <t>Atualizado em:</t>
    </r>
    <r>
      <rPr>
        <sz val="10"/>
        <color indexed="8"/>
        <rFont val="Arial"/>
        <family val="2"/>
      </rPr>
      <t xml:space="preserve"> 21/06/2022</t>
    </r>
  </si>
  <si>
    <t>* Os valores apresentados na coluna PAGO, referem-se a valores que podem ser do exercício corrente e de exercícios anteriores.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</si>
</sst>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5" fillId="40" borderId="16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164" fontId="19" fillId="40" borderId="17" xfId="0" applyNumberFormat="1" applyFont="1" applyFill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165" fontId="27" fillId="41" borderId="21" xfId="0" applyNumberFormat="1" applyFont="1" applyFill="1" applyBorder="1" applyAlignment="1">
      <alignment horizontal="right" vertical="center"/>
    </xf>
    <xf numFmtId="164" fontId="27" fillId="0" borderId="21" xfId="0" applyNumberFormat="1" applyFont="1" applyBorder="1" applyAlignment="1">
      <alignment horizontal="right" vertical="center"/>
    </xf>
    <xf numFmtId="164" fontId="28" fillId="0" borderId="21" xfId="0" applyNumberFormat="1" applyFont="1" applyBorder="1" applyAlignment="1">
      <alignment horizontal="right" vertical="center"/>
    </xf>
    <xf numFmtId="10" fontId="28" fillId="0" borderId="21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165" fontId="27" fillId="0" borderId="21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165" fontId="31" fillId="41" borderId="21" xfId="0" applyNumberFormat="1" applyFont="1" applyFill="1" applyBorder="1" applyAlignment="1">
      <alignment horizontal="right" vertical="center"/>
    </xf>
    <xf numFmtId="165" fontId="31" fillId="0" borderId="21" xfId="0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165" fontId="32" fillId="41" borderId="21" xfId="0" applyNumberFormat="1" applyFont="1" applyFill="1" applyBorder="1" applyAlignment="1">
      <alignment horizontal="right" vertical="center"/>
    </xf>
    <xf numFmtId="165" fontId="32" fillId="0" borderId="21" xfId="0" applyNumberFormat="1" applyFont="1" applyBorder="1" applyAlignment="1">
      <alignment horizontal="right" vertical="center"/>
    </xf>
    <xf numFmtId="10" fontId="32" fillId="0" borderId="21" xfId="0" applyNumberFormat="1" applyFont="1" applyBorder="1" applyAlignment="1">
      <alignment horizontal="right" vertical="center"/>
    </xf>
    <xf numFmtId="165" fontId="32" fillId="0" borderId="2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" fillId="0" borderId="0" xfId="76" applyNumberFormat="1" applyFont="1" applyAlignment="1">
      <alignment horizontal="right"/>
    </xf>
    <xf numFmtId="169" fontId="15" fillId="0" borderId="0" xfId="0" applyNumberFormat="1" applyFont="1" applyAlignment="1">
      <alignment horizontal="center" vertical="center"/>
    </xf>
    <xf numFmtId="169" fontId="32" fillId="0" borderId="0" xfId="0" applyNumberFormat="1" applyFont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19" fillId="40" borderId="2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19" fillId="40" borderId="26" xfId="0" applyFont="1" applyFill="1" applyBorder="1" applyAlignment="1">
      <alignment horizontal="left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9050"/>
          <a:ext cx="904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9050"/>
          <a:ext cx="11049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7" width="15.00390625" style="0" customWidth="1"/>
    <col min="8" max="8" width="10.140625" style="0" customWidth="1"/>
    <col min="9" max="9" width="15.00390625" style="0" customWidth="1"/>
    <col min="10" max="10" width="2.421875" style="0" customWidth="1"/>
    <col min="11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5" t="s">
        <v>51</v>
      </c>
      <c r="B6" s="65"/>
      <c r="C6" s="65"/>
      <c r="D6" s="65"/>
      <c r="E6" s="65"/>
      <c r="F6" s="65"/>
      <c r="G6" s="65"/>
      <c r="H6" s="65"/>
      <c r="I6" s="65"/>
      <c r="J6" s="6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6" t="s">
        <v>52</v>
      </c>
      <c r="B7" s="66"/>
      <c r="C7" s="66"/>
      <c r="D7" s="66"/>
      <c r="E7" s="67" t="s">
        <v>55</v>
      </c>
      <c r="F7" s="67"/>
      <c r="G7" s="67"/>
      <c r="H7" s="9"/>
      <c r="I7" s="9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68"/>
      <c r="H9" s="68"/>
      <c r="I9" s="15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69" t="s">
        <v>3</v>
      </c>
      <c r="C10" s="69"/>
      <c r="D10" s="69"/>
      <c r="E10" s="70" t="s">
        <v>4</v>
      </c>
      <c r="F10" s="70"/>
      <c r="G10" s="70" t="s">
        <v>5</v>
      </c>
      <c r="H10" s="70"/>
      <c r="I10" s="19" t="s">
        <v>6</v>
      </c>
      <c r="J10" s="2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69"/>
      <c r="C11" s="69"/>
      <c r="D11" s="69"/>
      <c r="E11" s="18" t="s">
        <v>7</v>
      </c>
      <c r="F11" s="18" t="s">
        <v>8</v>
      </c>
      <c r="G11" s="18" t="s">
        <v>9</v>
      </c>
      <c r="H11" s="18" t="s">
        <v>10</v>
      </c>
      <c r="I11" s="19" t="s">
        <v>9</v>
      </c>
      <c r="J11" s="2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69"/>
      <c r="C12" s="69"/>
      <c r="D12" s="69"/>
      <c r="E12" s="21" t="s">
        <v>11</v>
      </c>
      <c r="F12" s="21" t="s">
        <v>11</v>
      </c>
      <c r="G12" s="21" t="s">
        <v>12</v>
      </c>
      <c r="H12" s="21" t="s">
        <v>13</v>
      </c>
      <c r="I12" s="22" t="s">
        <v>14</v>
      </c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71" t="s">
        <v>15</v>
      </c>
      <c r="C14" s="71"/>
      <c r="D14" s="71"/>
      <c r="E14" s="23">
        <f>SUM(E15:E20)</f>
        <v>4011707784</v>
      </c>
      <c r="F14" s="23">
        <f>SUM(F15:F20)</f>
        <v>4011707784</v>
      </c>
      <c r="G14" s="23">
        <f>SUM(G15:G20)</f>
        <v>1609632487</v>
      </c>
      <c r="H14" s="24">
        <f aca="true" t="shared" si="0" ref="H14:H20">_xlfn.IFERROR(IF(F14&gt;0,G14/F14,G14/E14),0)</f>
        <v>0.40123373228223147</v>
      </c>
      <c r="I14" s="25">
        <f>SUM(I15:I20)</f>
        <v>1258438632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73"/>
      <c r="C15" s="64" t="s">
        <v>16</v>
      </c>
      <c r="D15" s="64"/>
      <c r="E15" s="28">
        <v>3692863746</v>
      </c>
      <c r="F15" s="29">
        <v>3692863746</v>
      </c>
      <c r="G15" s="30">
        <v>1377261242</v>
      </c>
      <c r="H15" s="31">
        <f t="shared" si="0"/>
        <v>0.37295208724985</v>
      </c>
      <c r="I15" s="30">
        <v>1143168955</v>
      </c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73"/>
      <c r="C16" s="64" t="s">
        <v>17</v>
      </c>
      <c r="D16" s="64"/>
      <c r="E16" s="28">
        <v>293578068</v>
      </c>
      <c r="F16" s="29">
        <v>293578068</v>
      </c>
      <c r="G16" s="30">
        <v>159208688</v>
      </c>
      <c r="H16" s="31">
        <f t="shared" si="0"/>
        <v>0.5423044339947084</v>
      </c>
      <c r="I16" s="30">
        <v>105662464</v>
      </c>
      <c r="J16" s="2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73"/>
      <c r="C17" s="64" t="s">
        <v>18</v>
      </c>
      <c r="D17" s="64"/>
      <c r="E17" s="28">
        <v>17859215</v>
      </c>
      <c r="F17" s="29">
        <v>17859215</v>
      </c>
      <c r="G17" s="30">
        <v>73040810</v>
      </c>
      <c r="H17" s="31">
        <f t="shared" si="0"/>
        <v>4.089810778357279</v>
      </c>
      <c r="I17" s="30">
        <v>9607213</v>
      </c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73"/>
      <c r="C18" s="64" t="s">
        <v>19</v>
      </c>
      <c r="D18" s="64"/>
      <c r="E18" s="28">
        <v>119524</v>
      </c>
      <c r="F18" s="29">
        <v>119524</v>
      </c>
      <c r="G18" s="30">
        <v>0</v>
      </c>
      <c r="H18" s="31">
        <f t="shared" si="0"/>
        <v>0</v>
      </c>
      <c r="I18" s="30">
        <v>0</v>
      </c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73"/>
      <c r="C19" s="64" t="s">
        <v>20</v>
      </c>
      <c r="D19" s="64"/>
      <c r="E19" s="28">
        <v>0</v>
      </c>
      <c r="F19" s="29">
        <v>0</v>
      </c>
      <c r="G19" s="30">
        <v>121747</v>
      </c>
      <c r="H19" s="31">
        <f t="shared" si="0"/>
        <v>0</v>
      </c>
      <c r="I19" s="30">
        <v>0</v>
      </c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73"/>
      <c r="C20" s="64" t="s">
        <v>21</v>
      </c>
      <c r="D20" s="64"/>
      <c r="E20" s="28">
        <v>7287231</v>
      </c>
      <c r="F20" s="29">
        <v>7287231</v>
      </c>
      <c r="G20" s="30">
        <v>0</v>
      </c>
      <c r="H20" s="31">
        <f t="shared" si="0"/>
        <v>0</v>
      </c>
      <c r="I20" s="30">
        <v>0</v>
      </c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.75" customHeight="1">
      <c r="A21" s="17"/>
      <c r="B21" s="32"/>
      <c r="C21" s="32"/>
      <c r="D21" s="32"/>
      <c r="E21" s="32"/>
      <c r="F21" s="32"/>
      <c r="G21" s="32"/>
      <c r="H21" s="32"/>
      <c r="I21" s="32"/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71" t="s">
        <v>22</v>
      </c>
      <c r="C22" s="71"/>
      <c r="D22" s="71"/>
      <c r="E22" s="23">
        <f>SUM(E23)</f>
        <v>0</v>
      </c>
      <c r="F22" s="23">
        <f>SUM(F23)</f>
        <v>0</v>
      </c>
      <c r="G22" s="23">
        <f>SUM(G23)</f>
        <v>22931350</v>
      </c>
      <c r="H22" s="24">
        <f>_xlfn.IFERROR(IF(F22&gt;0,G22/F22,G22/E22),0)</f>
        <v>0</v>
      </c>
      <c r="I22" s="25">
        <f>SUM(I23)</f>
        <v>0</v>
      </c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26"/>
      <c r="C23" s="64" t="s">
        <v>23</v>
      </c>
      <c r="D23" s="64"/>
      <c r="E23" s="28">
        <v>0</v>
      </c>
      <c r="F23" s="29">
        <v>0</v>
      </c>
      <c r="G23" s="30">
        <v>22931350</v>
      </c>
      <c r="H23" s="31">
        <f>_xlfn.IFERROR(IF(F23&gt;0,G23/F23,G23/E23),0)</f>
        <v>0</v>
      </c>
      <c r="I23" s="30" t="s">
        <v>24</v>
      </c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33"/>
      <c r="B24" s="34"/>
      <c r="C24" s="34"/>
      <c r="D24" s="34"/>
      <c r="E24" s="34"/>
      <c r="F24" s="34"/>
      <c r="G24" s="34"/>
      <c r="H24" s="34"/>
      <c r="I24" s="34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3"/>
      <c r="B25" s="72" t="s">
        <v>25</v>
      </c>
      <c r="C25" s="72"/>
      <c r="D25" s="72"/>
      <c r="E25" s="23">
        <f>E14+E22</f>
        <v>4011707784</v>
      </c>
      <c r="F25" s="23">
        <f>F14+F22</f>
        <v>4011707784</v>
      </c>
      <c r="G25" s="23">
        <f>G14+G22</f>
        <v>1632563837</v>
      </c>
      <c r="H25" s="24">
        <f>_xlfn.IFERROR(IF(F25&gt;0,G25/F25,G25/E25),0)</f>
        <v>0.4069498390464025</v>
      </c>
      <c r="I25" s="25">
        <f>I14+I22</f>
        <v>1258438632</v>
      </c>
      <c r="J25" s="2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35"/>
      <c r="B26" s="36" t="s">
        <v>53</v>
      </c>
      <c r="C26" s="6"/>
      <c r="D26" s="6"/>
      <c r="E26" s="6"/>
      <c r="F26" s="6"/>
      <c r="G26" s="6"/>
      <c r="H26" s="6"/>
      <c r="I26" s="6"/>
      <c r="J26" s="3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18">
    <mergeCell ref="B22:D22"/>
    <mergeCell ref="C23:D23"/>
    <mergeCell ref="B25:D25"/>
    <mergeCell ref="B14:D14"/>
    <mergeCell ref="B15:B20"/>
    <mergeCell ref="C15:D15"/>
    <mergeCell ref="C16:D16"/>
    <mergeCell ref="C17:D17"/>
    <mergeCell ref="C18:D18"/>
    <mergeCell ref="C19:D19"/>
    <mergeCell ref="C20:D20"/>
    <mergeCell ref="A6:J6"/>
    <mergeCell ref="A7:D7"/>
    <mergeCell ref="E7:G7"/>
    <mergeCell ref="G9:H9"/>
    <mergeCell ref="B10:D12"/>
    <mergeCell ref="E10:F10"/>
    <mergeCell ref="G10:H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PageLayoutView="0" workbookViewId="0" topLeftCell="A1">
      <selection activeCell="B36" sqref="B36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8" width="14.8515625" style="0" bestFit="1" customWidth="1"/>
    <col min="9" max="9" width="10.140625" style="0" bestFit="1" customWidth="1"/>
    <col min="10" max="10" width="14.8515625" style="0" bestFit="1" customWidth="1"/>
    <col min="11" max="11" width="10.28125" style="0" bestFit="1" customWidth="1"/>
    <col min="12" max="12" width="14.8515625" style="0" bestFit="1" customWidth="1"/>
    <col min="13" max="13" width="2.421875" style="0" customWidth="1"/>
    <col min="14" max="14" width="11.421875" style="59" customWidth="1"/>
    <col min="15" max="15" width="11.140625" style="59" customWidth="1"/>
    <col min="16" max="16" width="11.57421875" style="59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8"/>
      <c r="O1" s="58"/>
      <c r="P1" s="58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8"/>
      <c r="O2" s="58"/>
      <c r="P2" s="58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8"/>
      <c r="O3" s="58"/>
      <c r="P3" s="58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8"/>
      <c r="O4" s="58"/>
      <c r="P4" s="58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8"/>
      <c r="O5" s="58"/>
      <c r="P5" s="58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58"/>
      <c r="O6" s="58"/>
      <c r="P6" s="58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6" t="s">
        <v>52</v>
      </c>
      <c r="B7" s="66"/>
      <c r="C7" s="66"/>
      <c r="D7" s="66"/>
      <c r="E7" s="66"/>
      <c r="F7" s="67" t="str">
        <f>Transparencia_Receitas_2022!E7</f>
        <v>ATÉ MAIO</v>
      </c>
      <c r="G7" s="67"/>
      <c r="H7" s="67"/>
      <c r="I7" s="9"/>
      <c r="J7" s="9"/>
      <c r="K7" s="9"/>
      <c r="L7" s="9"/>
      <c r="M7" s="10" t="s">
        <v>56</v>
      </c>
      <c r="N7" s="58"/>
      <c r="O7" s="58"/>
      <c r="P7" s="5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  <c r="N8" s="58"/>
      <c r="O8" s="58"/>
      <c r="P8" s="58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14"/>
      <c r="H9" s="38"/>
      <c r="I9" s="38"/>
      <c r="J9" s="38"/>
      <c r="K9" s="38"/>
      <c r="L9" s="38"/>
      <c r="M9" s="16"/>
      <c r="N9" s="58"/>
      <c r="O9" s="58"/>
      <c r="P9" s="58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69" t="s">
        <v>26</v>
      </c>
      <c r="C10" s="69"/>
      <c r="D10" s="69"/>
      <c r="E10" s="69"/>
      <c r="F10" s="70" t="s">
        <v>4</v>
      </c>
      <c r="G10" s="70"/>
      <c r="H10" s="70" t="s">
        <v>27</v>
      </c>
      <c r="I10" s="70"/>
      <c r="J10" s="70" t="s">
        <v>28</v>
      </c>
      <c r="K10" s="70"/>
      <c r="L10" s="19" t="s">
        <v>29</v>
      </c>
      <c r="M10" s="20"/>
      <c r="N10" s="58"/>
      <c r="O10" s="58"/>
      <c r="P10" s="5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69"/>
      <c r="C11" s="69"/>
      <c r="D11" s="69"/>
      <c r="E11" s="69"/>
      <c r="F11" s="18" t="s">
        <v>7</v>
      </c>
      <c r="G11" s="18" t="s">
        <v>8</v>
      </c>
      <c r="H11" s="18" t="s">
        <v>9</v>
      </c>
      <c r="I11" s="18" t="s">
        <v>10</v>
      </c>
      <c r="J11" s="18" t="s">
        <v>9</v>
      </c>
      <c r="K11" s="18" t="s">
        <v>10</v>
      </c>
      <c r="L11" s="19" t="s">
        <v>9</v>
      </c>
      <c r="M11" s="20"/>
      <c r="N11" s="58"/>
      <c r="O11" s="58"/>
      <c r="P11" s="58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69"/>
      <c r="C12" s="69"/>
      <c r="D12" s="69"/>
      <c r="E12" s="69"/>
      <c r="F12" s="21" t="s">
        <v>11</v>
      </c>
      <c r="G12" s="21" t="s">
        <v>11</v>
      </c>
      <c r="H12" s="21" t="s">
        <v>12</v>
      </c>
      <c r="I12" s="21" t="s">
        <v>13</v>
      </c>
      <c r="J12" s="21" t="s">
        <v>14</v>
      </c>
      <c r="K12" s="21" t="s">
        <v>30</v>
      </c>
      <c r="L12" s="22" t="s">
        <v>31</v>
      </c>
      <c r="M12" s="20"/>
      <c r="N12" s="58"/>
      <c r="O12" s="58"/>
      <c r="P12" s="58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/>
      <c r="N13" s="58"/>
      <c r="O13" s="58"/>
      <c r="P13" s="5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71" t="s">
        <v>32</v>
      </c>
      <c r="C14" s="71"/>
      <c r="D14" s="71"/>
      <c r="E14" s="71"/>
      <c r="F14" s="23">
        <f>SUM(F15:F23)</f>
        <v>3643816313</v>
      </c>
      <c r="G14" s="23">
        <f>SUM(G15:G23)</f>
        <v>3643816313</v>
      </c>
      <c r="H14" s="23">
        <f>SUM(H15:H23)</f>
        <v>3643816313</v>
      </c>
      <c r="I14" s="24">
        <f aca="true" t="shared" si="0" ref="I14:I23">_xlfn.IFERROR(IF(G14&gt;0,H14/G14,H14/F14),0)</f>
        <v>1</v>
      </c>
      <c r="J14" s="23">
        <f>SUM(J15:J23)</f>
        <v>1173962019</v>
      </c>
      <c r="K14" s="24">
        <f aca="true" t="shared" si="1" ref="K14:K23">_xlfn.IFERROR(J14/H14,0)</f>
        <v>0.3221792533316429</v>
      </c>
      <c r="L14" s="25">
        <f>SUM(L15:L23)</f>
        <v>1151418120</v>
      </c>
      <c r="M14" s="20"/>
      <c r="N14" s="58"/>
      <c r="O14" s="58"/>
      <c r="P14" s="58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73"/>
      <c r="C15" s="64" t="s">
        <v>33</v>
      </c>
      <c r="D15" s="64"/>
      <c r="E15" s="64"/>
      <c r="F15" s="28">
        <v>2439950451</v>
      </c>
      <c r="G15" s="39">
        <v>2439950451</v>
      </c>
      <c r="H15" s="30">
        <f>G15</f>
        <v>2439950451</v>
      </c>
      <c r="I15" s="31">
        <f t="shared" si="0"/>
        <v>1</v>
      </c>
      <c r="J15" s="30">
        <v>744933904</v>
      </c>
      <c r="K15" s="31">
        <f t="shared" si="1"/>
        <v>0.30530698018670543</v>
      </c>
      <c r="L15" s="30">
        <v>849174032</v>
      </c>
      <c r="M15" s="20"/>
      <c r="N15" s="58"/>
      <c r="O15" s="58"/>
      <c r="P15" s="58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73"/>
      <c r="C16" s="64" t="s">
        <v>34</v>
      </c>
      <c r="D16" s="64"/>
      <c r="E16" s="64"/>
      <c r="F16" s="28">
        <v>3680101</v>
      </c>
      <c r="G16" s="39">
        <v>3680101</v>
      </c>
      <c r="H16" s="30">
        <f>G16</f>
        <v>3680101</v>
      </c>
      <c r="I16" s="31">
        <f t="shared" si="0"/>
        <v>1</v>
      </c>
      <c r="J16" s="30">
        <v>1200244</v>
      </c>
      <c r="K16" s="31">
        <f t="shared" si="1"/>
        <v>0.3261443096262847</v>
      </c>
      <c r="L16" s="30">
        <v>991427</v>
      </c>
      <c r="M16" s="20"/>
      <c r="N16" s="58"/>
      <c r="O16" s="58"/>
      <c r="P16" s="58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73"/>
      <c r="C17" s="64" t="s">
        <v>35</v>
      </c>
      <c r="D17" s="64"/>
      <c r="E17" s="64"/>
      <c r="F17" s="28">
        <v>506750</v>
      </c>
      <c r="G17" s="39">
        <v>506750</v>
      </c>
      <c r="H17" s="30">
        <f>G17</f>
        <v>506750</v>
      </c>
      <c r="I17" s="31">
        <f t="shared" si="0"/>
        <v>1</v>
      </c>
      <c r="J17" s="30">
        <v>265677</v>
      </c>
      <c r="K17" s="31">
        <f t="shared" si="1"/>
        <v>0.5242762703502714</v>
      </c>
      <c r="L17" s="30">
        <v>213798</v>
      </c>
      <c r="M17" s="20"/>
      <c r="N17" s="58"/>
      <c r="O17" s="58"/>
      <c r="P17" s="58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73"/>
      <c r="C18" s="64" t="s">
        <v>36</v>
      </c>
      <c r="D18" s="64"/>
      <c r="E18" s="64"/>
      <c r="F18" s="28">
        <v>8000000</v>
      </c>
      <c r="G18" s="39">
        <v>8000000</v>
      </c>
      <c r="H18" s="30">
        <f aca="true" t="shared" si="2" ref="H18:H23">G18</f>
        <v>8000000</v>
      </c>
      <c r="I18" s="31">
        <f t="shared" si="0"/>
        <v>1</v>
      </c>
      <c r="J18" s="30">
        <v>2523778</v>
      </c>
      <c r="K18" s="31">
        <f t="shared" si="1"/>
        <v>0.31547225</v>
      </c>
      <c r="L18" s="30">
        <v>6463346</v>
      </c>
      <c r="M18" s="20"/>
      <c r="N18" s="58"/>
      <c r="O18" s="58"/>
      <c r="P18" s="58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73"/>
      <c r="C19" s="64" t="s">
        <v>37</v>
      </c>
      <c r="D19" s="64"/>
      <c r="E19" s="64"/>
      <c r="F19" s="28">
        <v>287674524</v>
      </c>
      <c r="G19" s="39">
        <v>287674524</v>
      </c>
      <c r="H19" s="30">
        <f t="shared" si="2"/>
        <v>287674524</v>
      </c>
      <c r="I19" s="31">
        <f t="shared" si="0"/>
        <v>1</v>
      </c>
      <c r="J19" s="30">
        <v>64934019</v>
      </c>
      <c r="K19" s="31">
        <f t="shared" si="1"/>
        <v>0.22572043605779982</v>
      </c>
      <c r="L19" s="30">
        <v>102956690</v>
      </c>
      <c r="M19" s="20"/>
      <c r="N19" s="58"/>
      <c r="O19" s="58"/>
      <c r="P19" s="58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73"/>
      <c r="C20" s="64" t="s">
        <v>38</v>
      </c>
      <c r="D20" s="64"/>
      <c r="E20" s="64"/>
      <c r="F20" s="28">
        <v>449926101</v>
      </c>
      <c r="G20" s="39">
        <v>449926101</v>
      </c>
      <c r="H20" s="30">
        <f t="shared" si="2"/>
        <v>449926101</v>
      </c>
      <c r="I20" s="31">
        <f t="shared" si="0"/>
        <v>1</v>
      </c>
      <c r="J20" s="30">
        <v>211944920</v>
      </c>
      <c r="K20" s="31">
        <f t="shared" si="1"/>
        <v>0.47106606958105773</v>
      </c>
      <c r="L20" s="30">
        <v>90611158</v>
      </c>
      <c r="M20" s="20"/>
      <c r="N20" s="58"/>
      <c r="O20" s="58"/>
      <c r="P20" s="58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7"/>
      <c r="B21" s="73"/>
      <c r="C21" s="64" t="s">
        <v>39</v>
      </c>
      <c r="D21" s="64"/>
      <c r="E21" s="64"/>
      <c r="F21" s="28">
        <v>13112706</v>
      </c>
      <c r="G21" s="39">
        <v>13112706</v>
      </c>
      <c r="H21" s="30">
        <f t="shared" si="2"/>
        <v>13112706</v>
      </c>
      <c r="I21" s="31">
        <f t="shared" si="0"/>
        <v>1</v>
      </c>
      <c r="J21" s="30">
        <v>47107656</v>
      </c>
      <c r="K21" s="31">
        <f t="shared" si="1"/>
        <v>3.592519804836622</v>
      </c>
      <c r="L21" s="30">
        <v>275842</v>
      </c>
      <c r="M21" s="20"/>
      <c r="O21" s="58"/>
      <c r="P21" s="58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73"/>
      <c r="C22" s="64" t="s">
        <v>40</v>
      </c>
      <c r="D22" s="64"/>
      <c r="E22" s="64"/>
      <c r="F22" s="28">
        <v>134170018</v>
      </c>
      <c r="G22" s="39">
        <v>134170018</v>
      </c>
      <c r="H22" s="30">
        <f t="shared" si="2"/>
        <v>134170018</v>
      </c>
      <c r="I22" s="31">
        <f t="shared" si="0"/>
        <v>1</v>
      </c>
      <c r="J22" s="30">
        <v>1929579</v>
      </c>
      <c r="K22" s="31">
        <f t="shared" si="1"/>
        <v>0.014381596043312747</v>
      </c>
      <c r="L22" s="30">
        <v>0</v>
      </c>
      <c r="M22" s="20"/>
      <c r="O22" s="58"/>
      <c r="P22" s="58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73"/>
      <c r="C23" s="64" t="s">
        <v>41</v>
      </c>
      <c r="D23" s="64"/>
      <c r="E23" s="64"/>
      <c r="F23" s="28">
        <v>306795662</v>
      </c>
      <c r="G23" s="39">
        <v>306795662</v>
      </c>
      <c r="H23" s="30">
        <f t="shared" si="2"/>
        <v>306795662</v>
      </c>
      <c r="I23" s="31">
        <f t="shared" si="0"/>
        <v>1</v>
      </c>
      <c r="J23" s="30">
        <v>99122242</v>
      </c>
      <c r="K23" s="31">
        <f t="shared" si="1"/>
        <v>0.3230887990847798</v>
      </c>
      <c r="L23" s="30">
        <v>100731827</v>
      </c>
      <c r="M23" s="20"/>
      <c r="O23" s="58"/>
      <c r="P23" s="58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0"/>
      <c r="O24" s="58"/>
      <c r="P24" s="58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7"/>
      <c r="B25" s="71" t="s">
        <v>42</v>
      </c>
      <c r="C25" s="71"/>
      <c r="D25" s="71"/>
      <c r="E25" s="71"/>
      <c r="F25" s="23">
        <f>F26+F32</f>
        <v>410549005</v>
      </c>
      <c r="G25" s="23">
        <f>G26+G32</f>
        <v>410549005</v>
      </c>
      <c r="H25" s="23">
        <f>H26+H32</f>
        <v>410549005</v>
      </c>
      <c r="I25" s="24">
        <f aca="true" t="shared" si="3" ref="I25:I32">_xlfn.IFERROR(IF(G25&gt;0,H25/G25,H25/F25),0)</f>
        <v>1</v>
      </c>
      <c r="J25" s="23">
        <f>J26+J32</f>
        <v>28513859</v>
      </c>
      <c r="K25" s="24">
        <f aca="true" t="shared" si="4" ref="K25:K31">_xlfn.IFERROR(J25/H25,0)</f>
        <v>0.06945299745641814</v>
      </c>
      <c r="L25" s="25">
        <f>L26+L32</f>
        <v>144060739</v>
      </c>
      <c r="M25" s="20" t="s">
        <v>43</v>
      </c>
      <c r="N25" s="60"/>
      <c r="O25" s="60"/>
      <c r="P25" s="60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33"/>
      <c r="B26" s="73"/>
      <c r="C26" s="40" t="s">
        <v>44</v>
      </c>
      <c r="D26" s="40"/>
      <c r="E26" s="27"/>
      <c r="F26" s="28">
        <f>F27+F28</f>
        <v>333094547</v>
      </c>
      <c r="G26" s="39">
        <f>G27+G28</f>
        <v>333094547</v>
      </c>
      <c r="H26" s="30">
        <f>H27+H28</f>
        <v>333094547</v>
      </c>
      <c r="I26" s="31">
        <f t="shared" si="3"/>
        <v>1</v>
      </c>
      <c r="J26" s="30">
        <f>J27+J28</f>
        <v>28513859</v>
      </c>
      <c r="K26" s="31">
        <f t="shared" si="4"/>
        <v>0.0856028994074166</v>
      </c>
      <c r="L26" s="30">
        <f>L27+L28</f>
        <v>144060739</v>
      </c>
      <c r="M26" s="20"/>
      <c r="N26" s="60"/>
      <c r="O26" s="60"/>
      <c r="P26" s="60"/>
      <c r="Q26" s="60"/>
      <c r="R26" s="2"/>
      <c r="S26" s="2"/>
      <c r="T26" s="2"/>
      <c r="U26" s="2"/>
      <c r="V26" s="2"/>
      <c r="W26" s="2"/>
      <c r="X26" s="2"/>
      <c r="Y26" s="2"/>
      <c r="Z26" s="2"/>
    </row>
    <row r="27" spans="1:26" s="45" customFormat="1" ht="19.5" customHeight="1">
      <c r="A27" s="33"/>
      <c r="B27" s="73"/>
      <c r="C27" s="41"/>
      <c r="D27" s="74" t="s">
        <v>45</v>
      </c>
      <c r="E27" s="74"/>
      <c r="F27" s="42">
        <v>62818909</v>
      </c>
      <c r="G27" s="43">
        <v>62818909</v>
      </c>
      <c r="H27" s="43">
        <f>G27</f>
        <v>62818909</v>
      </c>
      <c r="I27" s="44">
        <f t="shared" si="3"/>
        <v>1</v>
      </c>
      <c r="J27" s="43">
        <v>9345262</v>
      </c>
      <c r="K27" s="44">
        <f t="shared" si="4"/>
        <v>0.1487651114730439</v>
      </c>
      <c r="L27" s="43">
        <v>24274821</v>
      </c>
      <c r="M27" s="20"/>
      <c r="N27" s="61"/>
      <c r="O27" s="60"/>
      <c r="P27" s="60"/>
      <c r="Q27" s="62"/>
      <c r="R27" s="2"/>
      <c r="S27" s="2"/>
      <c r="T27" s="2"/>
      <c r="U27" s="2"/>
      <c r="V27" s="2"/>
      <c r="W27" s="2"/>
      <c r="X27" s="2"/>
      <c r="Y27" s="2"/>
      <c r="Z27" s="2"/>
    </row>
    <row r="28" spans="1:26" s="45" customFormat="1" ht="19.5" customHeight="1">
      <c r="A28" s="33"/>
      <c r="B28" s="73"/>
      <c r="C28" s="46"/>
      <c r="D28" s="74" t="s">
        <v>46</v>
      </c>
      <c r="E28" s="74"/>
      <c r="F28" s="42">
        <f>SUM(F29:F31)</f>
        <v>270275638</v>
      </c>
      <c r="G28" s="43">
        <f>SUM(G29:G31)</f>
        <v>270275638</v>
      </c>
      <c r="H28" s="43">
        <f>SUM(H29:H31)</f>
        <v>270275638</v>
      </c>
      <c r="I28" s="44">
        <f t="shared" si="3"/>
        <v>1</v>
      </c>
      <c r="J28" s="43">
        <f>SUM(J29:J31)</f>
        <v>19168597</v>
      </c>
      <c r="K28" s="44">
        <f t="shared" si="4"/>
        <v>0.07092240033857583</v>
      </c>
      <c r="L28" s="43">
        <f>SUM(L29:L31)</f>
        <v>119785918</v>
      </c>
      <c r="M28" s="20"/>
      <c r="N28" s="60"/>
      <c r="O28" s="60"/>
      <c r="P28" s="60"/>
      <c r="Q28" s="60"/>
      <c r="R28" s="2"/>
      <c r="S28" s="2"/>
      <c r="T28" s="2"/>
      <c r="U28" s="2"/>
      <c r="V28" s="2"/>
      <c r="W28" s="2"/>
      <c r="X28" s="2"/>
      <c r="Y28" s="2"/>
      <c r="Z28" s="2"/>
    </row>
    <row r="29" spans="1:26" s="54" customFormat="1" ht="25.5" customHeight="1">
      <c r="A29" s="47"/>
      <c r="B29" s="73"/>
      <c r="C29" s="75"/>
      <c r="D29" s="48"/>
      <c r="E29" s="49" t="s">
        <v>47</v>
      </c>
      <c r="F29" s="50">
        <v>251275638</v>
      </c>
      <c r="G29" s="51">
        <v>251275638</v>
      </c>
      <c r="H29" s="51">
        <f>G29</f>
        <v>251275638</v>
      </c>
      <c r="I29" s="52">
        <f t="shared" si="3"/>
        <v>1</v>
      </c>
      <c r="J29" s="51">
        <v>17690537</v>
      </c>
      <c r="K29" s="52">
        <f t="shared" si="4"/>
        <v>0.07040291347305225</v>
      </c>
      <c r="L29" s="53">
        <v>117598045</v>
      </c>
      <c r="M29" s="20"/>
      <c r="N29" s="61"/>
      <c r="O29" s="60"/>
      <c r="P29" s="60"/>
      <c r="Q29" s="63"/>
      <c r="R29" s="56"/>
      <c r="S29" s="56"/>
      <c r="U29" s="55"/>
      <c r="V29" s="55"/>
      <c r="W29" s="55"/>
      <c r="X29" s="55"/>
      <c r="Y29" s="55"/>
      <c r="Z29" s="55"/>
    </row>
    <row r="30" spans="1:26" s="54" customFormat="1" ht="25.5" customHeight="1">
      <c r="A30" s="47"/>
      <c r="B30" s="73"/>
      <c r="C30" s="75"/>
      <c r="D30" s="48"/>
      <c r="E30" s="49" t="s">
        <v>48</v>
      </c>
      <c r="F30" s="50">
        <v>15000000</v>
      </c>
      <c r="G30" s="51">
        <v>15000000</v>
      </c>
      <c r="H30" s="51">
        <f>G30</f>
        <v>15000000</v>
      </c>
      <c r="I30" s="52">
        <f t="shared" si="3"/>
        <v>1</v>
      </c>
      <c r="J30" s="51">
        <v>1189761</v>
      </c>
      <c r="K30" s="52">
        <f t="shared" si="4"/>
        <v>0.0793174</v>
      </c>
      <c r="L30" s="53">
        <v>730966</v>
      </c>
      <c r="M30" s="20"/>
      <c r="N30" s="61"/>
      <c r="O30" s="60"/>
      <c r="P30" s="60"/>
      <c r="Q30" s="63"/>
      <c r="R30" s="56"/>
      <c r="T30" s="56"/>
      <c r="U30" s="55"/>
      <c r="V30" s="55"/>
      <c r="W30" s="55"/>
      <c r="X30" s="55"/>
      <c r="Y30" s="55"/>
      <c r="Z30" s="55"/>
    </row>
    <row r="31" spans="1:26" s="54" customFormat="1" ht="25.5" customHeight="1">
      <c r="A31" s="47"/>
      <c r="B31" s="73"/>
      <c r="C31" s="75"/>
      <c r="D31" s="48"/>
      <c r="E31" s="49" t="s">
        <v>49</v>
      </c>
      <c r="F31" s="50">
        <v>4000000</v>
      </c>
      <c r="G31" s="51">
        <v>4000000</v>
      </c>
      <c r="H31" s="51">
        <f>G31</f>
        <v>4000000</v>
      </c>
      <c r="I31" s="52">
        <f t="shared" si="3"/>
        <v>1</v>
      </c>
      <c r="J31" s="51">
        <v>288299</v>
      </c>
      <c r="K31" s="52">
        <f t="shared" si="4"/>
        <v>0.07207475</v>
      </c>
      <c r="L31" s="53">
        <v>1456907</v>
      </c>
      <c r="M31" s="57"/>
      <c r="N31" s="61"/>
      <c r="O31" s="60"/>
      <c r="P31" s="60"/>
      <c r="Q31" s="63"/>
      <c r="R31" s="56"/>
      <c r="T31" s="56"/>
      <c r="U31" s="55"/>
      <c r="V31" s="55"/>
      <c r="W31" s="55"/>
      <c r="X31" s="55"/>
      <c r="Y31" s="55"/>
      <c r="Z31" s="55"/>
    </row>
    <row r="32" spans="1:26" ht="19.5" customHeight="1">
      <c r="A32" s="33"/>
      <c r="B32" s="73"/>
      <c r="C32" s="64" t="s">
        <v>50</v>
      </c>
      <c r="D32" s="64"/>
      <c r="E32" s="64"/>
      <c r="F32" s="28">
        <v>77454458</v>
      </c>
      <c r="G32" s="39">
        <v>77454458</v>
      </c>
      <c r="H32" s="30">
        <f>G32</f>
        <v>77454458</v>
      </c>
      <c r="I32" s="31">
        <f t="shared" si="3"/>
        <v>1</v>
      </c>
      <c r="J32" s="30">
        <v>0</v>
      </c>
      <c r="K32" s="31">
        <f>_xlfn.IFERROR(J32/H32,0)</f>
        <v>0</v>
      </c>
      <c r="L32" s="30">
        <v>0</v>
      </c>
      <c r="M32" s="20"/>
      <c r="N32" s="61"/>
      <c r="O32" s="60"/>
      <c r="P32" s="6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33"/>
      <c r="B33" s="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0"/>
      <c r="O33" s="58"/>
      <c r="P33" s="58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33"/>
      <c r="B34" s="69" t="s">
        <v>25</v>
      </c>
      <c r="C34" s="69"/>
      <c r="D34" s="69"/>
      <c r="E34" s="69"/>
      <c r="F34" s="23">
        <f>F14+F25</f>
        <v>4054365318</v>
      </c>
      <c r="G34" s="23">
        <f>G14+G25</f>
        <v>4054365318</v>
      </c>
      <c r="H34" s="23">
        <f>H14+H25</f>
        <v>4054365318</v>
      </c>
      <c r="I34" s="24">
        <f>_xlfn.IFERROR(IF(G34&gt;0,H34/G34,H34/F34),0)</f>
        <v>1</v>
      </c>
      <c r="J34" s="23">
        <f>J14+J25</f>
        <v>1202475878</v>
      </c>
      <c r="K34" s="24">
        <f>_xlfn.IFERROR(J34/H34,0)</f>
        <v>0.29658794501359237</v>
      </c>
      <c r="L34" s="25">
        <f>L14+L25</f>
        <v>1295478859</v>
      </c>
      <c r="M34" s="20"/>
      <c r="O34" s="58"/>
      <c r="P34" s="58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>
      <c r="A35" s="35"/>
      <c r="B35" s="36" t="s">
        <v>57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37"/>
      <c r="N35" s="58"/>
      <c r="O35" s="58"/>
      <c r="P35" s="58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/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B34:E34"/>
    <mergeCell ref="C23:E23"/>
    <mergeCell ref="B25:E25"/>
    <mergeCell ref="B26:B32"/>
    <mergeCell ref="D27:E27"/>
    <mergeCell ref="D28:E28"/>
    <mergeCell ref="C29:C31"/>
    <mergeCell ref="C32:E32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A6:M6"/>
    <mergeCell ref="A7:E7"/>
    <mergeCell ref="F7:H7"/>
    <mergeCell ref="B10:E12"/>
    <mergeCell ref="F10:G10"/>
    <mergeCell ref="H10:I10"/>
    <mergeCell ref="J10:K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2022-06-21T20:11:00Z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